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Февраль 2020\"/>
    </mc:Choice>
  </mc:AlternateContent>
  <xr:revisionPtr revIDLastSave="0" documentId="13_ncr:1_{B1305D46-68AA-4D36-9D0B-80A4A9DD2776}" xr6:coauthVersionLast="45" xr6:coauthVersionMax="45" xr10:uidLastSave="{00000000-0000-0000-0000-000000000000}"/>
  <bookViews>
    <workbookView xWindow="-120" yWindow="-120" windowWidth="20730" windowHeight="11160" tabRatio="856" activeTab="3" xr2:uid="{00000000-000D-0000-FFFF-FFFF00000000}"/>
  </bookViews>
  <sheets>
    <sheet name="Общ. счетчики" sheetId="1" r:id="rId1"/>
    <sheet name="корп. 3" sheetId="11" r:id="rId2"/>
    <sheet name="Норматив ээ" sheetId="12" r:id="rId3"/>
    <sheet name="Справка по ОПУ и ИПУ" sheetId="13" r:id="rId4"/>
  </sheets>
  <externalReferences>
    <externalReference r:id="rId5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3" l="1"/>
  <c r="F8" i="13" l="1"/>
  <c r="F7" i="13"/>
  <c r="E7" i="13"/>
  <c r="C9" i="12" l="1"/>
  <c r="F6" i="13"/>
  <c r="G6" i="13" l="1"/>
  <c r="E6" i="13" l="1"/>
  <c r="E9" i="13" l="1"/>
  <c r="C16" i="11" l="1"/>
  <c r="E29" i="1" l="1"/>
  <c r="C8" i="11" l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E4" i="12" s="1"/>
  <c r="F9" i="13" l="1"/>
  <c r="E60" i="1" l="1"/>
  <c r="G60" i="1" s="1"/>
  <c r="E59" i="1"/>
  <c r="G59" i="1" s="1"/>
  <c r="C11" i="12" l="1"/>
  <c r="C12" i="12" s="1"/>
  <c r="E8" i="11"/>
  <c r="H6" i="12"/>
  <c r="G5" i="12"/>
  <c r="D11" i="12" l="1"/>
  <c r="E14" i="11" l="1"/>
  <c r="E13" i="11"/>
  <c r="E12" i="11"/>
  <c r="H5" i="12" l="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B11" i="12" l="1"/>
  <c r="G7" i="12" l="1"/>
  <c r="H7" i="12" s="1"/>
  <c r="G8" i="12"/>
  <c r="H8" i="12" s="1"/>
  <c r="H9" i="12"/>
  <c r="G4" i="12" l="1"/>
  <c r="G11" i="12" l="1"/>
  <c r="H11" i="12" s="1"/>
  <c r="H4" i="12"/>
  <c r="E11" i="12" l="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<sst xmlns="http://schemas.openxmlformats.org/spreadsheetml/2006/main" count="142" uniqueCount="106">
  <si>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</si>
  <si>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</si>
  <si>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</si>
  <si>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</si>
  <si>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</si>
  <si>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</si>
  <si>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</si>
  <si>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</si>
  <si>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</si>
  <si>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</si>
  <si>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</si>
  <si>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</si>
  <si>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</si>
  <si>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</si>
  <si>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</si>
  <si>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</si>
  <si>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</si>
  <si>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</si>
  <si>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</si>
  <si>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</si>
  <si>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</si>
  <si>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</si>
  <si>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</si>
  <si>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</si>
  <si>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</si>
  <si>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Корпус 2</t>
  </si>
  <si>
    <t>Корпус 1</t>
  </si>
  <si>
    <t>Корпус 6</t>
  </si>
  <si>
    <t>Из них на Офисы</t>
  </si>
  <si>
    <t>Всего по Жилкомплексу</t>
  </si>
  <si>
    <t>ОТЧЕТ</t>
  </si>
  <si>
    <t>Корпус 3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</si>
  <si>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</si>
  <si>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</si>
  <si>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</si>
  <si>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</si>
  <si>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</si>
  <si>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</si>
  <si>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</si>
  <si>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</si>
  <si>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</si>
  <si>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</si>
  <si>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</si>
  <si>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</si>
  <si>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</si>
  <si>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</si>
  <si>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</si>
  <si>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</si>
  <si>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</si>
  <si>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</si>
  <si>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</si>
  <si>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</si>
  <si>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</si>
  <si>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</si>
  <si>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</si>
  <si>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</si>
  <si>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</si>
  <si>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</si>
  <si>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</si>
  <si>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</si>
  <si>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</si>
  <si>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</si>
  <si>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</si>
  <si>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</si>
  <si>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</si>
  <si>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</si>
  <si>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</si>
  <si>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</si>
  <si>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</si>
  <si>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</si>
  <si>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</si>
  <si>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</si>
  <si>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</si>
  <si>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</si>
  <si>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Корпус 7</t>
  </si>
  <si>
    <t>Офисы № 1,2,3,4,5,6,7,9</t>
  </si>
  <si>
    <t>Норматив, кВт/ч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</si>
  <si>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</si>
  <si>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</si>
  <si>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</si>
  <si>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</si>
  <si>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28737396</t>
  </si>
  <si>
    <t>29993313</t>
  </si>
  <si>
    <t>29993646</t>
  </si>
  <si>
    <t>29993290</t>
  </si>
  <si>
    <t>29993615</t>
  </si>
  <si>
    <t>29993962</t>
  </si>
  <si>
    <t>29993111</t>
  </si>
  <si>
    <t>Подвал и чердаки, кв.м.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</si>
  <si>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</si>
  <si>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</si>
  <si>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</si>
  <si>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</si>
  <si>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Размер оплаты электроснабжение ОДН, кВт*ч/кв.м.</t>
  </si>
  <si>
    <t>ОДН электроснабжение</t>
  </si>
  <si>
    <t>Расчет норматива по электроснабжению на общедомовые нужды между всеми помещениями жилого комплекса "Дубки"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</si>
  <si>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</si>
  <si>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</si>
  <si>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</si>
  <si>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</si>
  <si>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</si>
  <si>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</si>
  <si>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</si>
  <si>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Февраль 2020 года</t>
  </si>
  <si>
    <t>СПРАВОЧНАЯ ИНФОРМАЦИЯ потребление коммунальных услуг в здании по адресу г.Химки, ул.Лавочкина, д.13 февраль 2020 г.</t>
  </si>
  <si>
    <t>по потреблению электроэнергии за период с  22.01.2020г. по  25.02.2020г.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</si>
</sst>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_-* #,##0.00_р_._-;\-* #,##0.00_р_._-;_-* &quot;-&quot;??_р_._-;_-@_-"/>
    <numFmt numFmtId="168" formatCode="_-* #,##0_р_._-;\-* #,##0_р_._-;_-* &quot;-&quot;??_р_._-;_-@_-"/>
    <numFmt numFmtId="173" formatCode="0.0"/>
    <numFmt numFmtId="177" formatCode="_-* #,##0.0000_р_._-;\-* #,##0.0000_р_._-;_-* &quot;-&quot;??_р_._-;_-@_-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i/>
      <u val="singleAccounting"/>
      <sz val="10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vertical="top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0" fontId="6" fillId="2" borderId="5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0" borderId="0" xfId="0" applyFont="1"/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wrapText="1"/>
    </xf>
    <xf numFmtId="0" fontId="5" fillId="2" borderId="1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9" xfId="0" applyFont="1" applyBorder="1"/>
    <xf numFmtId="168" fontId="15" fillId="0" borderId="9" xfId="1" applyNumberFormat="1" applyFont="1" applyBorder="1"/>
    <xf numFmtId="166" fontId="15" fillId="0" borderId="9" xfId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166" fontId="16" fillId="0" borderId="0" xfId="1" applyFont="1"/>
    <xf numFmtId="0" fontId="15" fillId="0" borderId="7" xfId="0" applyFont="1" applyBorder="1"/>
    <xf numFmtId="168" fontId="15" fillId="0" borderId="7" xfId="1" applyNumberFormat="1" applyFont="1" applyBorder="1"/>
    <xf numFmtId="166" fontId="15" fillId="0" borderId="7" xfId="1" applyFont="1" applyBorder="1"/>
    <xf numFmtId="0" fontId="15" fillId="0" borderId="2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15" fillId="0" borderId="9" xfId="0" applyNumberFormat="1" applyFont="1" applyBorder="1"/>
    <xf numFmtId="166" fontId="15" fillId="0" borderId="7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73" fontId="8" fillId="0" borderId="7" xfId="0" applyNumberFormat="1" applyFont="1" applyBorder="1" applyAlignment="1">
      <alignment horizont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68" fontId="3" fillId="0" borderId="7" xfId="1" applyNumberFormat="1" applyFont="1" applyBorder="1" applyAlignment="1">
      <alignment horizontal="left" vertical="center" indent="1"/>
    </xf>
    <xf numFmtId="168" fontId="3" fillId="0" borderId="7" xfId="1" applyNumberFormat="1" applyFont="1" applyBorder="1"/>
    <xf numFmtId="0" fontId="0" fillId="0" borderId="7" xfId="0" applyBorder="1" applyAlignment="1">
      <alignment wrapText="1"/>
    </xf>
    <xf numFmtId="166" fontId="3" fillId="6" borderId="7" xfId="1" applyFont="1" applyFill="1" applyBorder="1" applyAlignment="1">
      <alignment wrapText="1"/>
    </xf>
    <xf numFmtId="166" fontId="3" fillId="6" borderId="0" xfId="1" applyFont="1" applyFill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68" fontId="0" fillId="0" borderId="0" xfId="0" applyNumberFormat="1" applyAlignment="1">
      <alignment wrapText="1"/>
    </xf>
    <xf numFmtId="164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3" fontId="8" fillId="0" borderId="10" xfId="0" applyNumberFormat="1" applyFont="1" applyBorder="1" applyAlignment="1">
      <alignment horizontal="center" wrapText="1"/>
    </xf>
    <xf numFmtId="1" fontId="3" fillId="5" borderId="2" xfId="0" applyNumberFormat="1" applyFont="1" applyFill="1" applyBorder="1" applyAlignment="1">
      <alignment horizontal="left"/>
    </xf>
    <xf numFmtId="1" fontId="0" fillId="0" borderId="0" xfId="0" applyNumberFormat="1" applyAlignment="1">
      <alignment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6" fillId="0" borderId="18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0" borderId="11" xfId="0" applyFont="1" applyBorder="1" applyAlignment="1">
      <alignment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wrapText="1"/>
    </xf>
    <xf numFmtId="2" fontId="13" fillId="0" borderId="0" xfId="0" applyNumberFormat="1" applyFont="1"/>
    <xf numFmtId="0" fontId="18" fillId="0" borderId="0" xfId="0" applyFont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73" fontId="8" fillId="0" borderId="0" xfId="0" applyNumberFormat="1" applyFont="1" applyAlignment="1">
      <alignment wrapText="1"/>
    </xf>
    <xf numFmtId="49" fontId="3" fillId="5" borderId="2" xfId="0" applyNumberFormat="1" applyFont="1" applyFill="1" applyBorder="1" applyAlignment="1">
      <alignment horizontal="left" vertical="top"/>
    </xf>
    <xf numFmtId="1" fontId="3" fillId="5" borderId="2" xfId="0" applyNumberFormat="1" applyFont="1" applyFill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2" borderId="7" xfId="2" applyNumberFormat="1" applyFont="1" applyFill="1" applyBorder="1" applyAlignment="1">
      <alignment horizontal="right" vertical="center"/>
    </xf>
    <xf numFmtId="177" fontId="17" fillId="0" borderId="0" xfId="1" applyNumberFormat="1" applyFont="1" applyAlignment="1">
      <alignment wrapText="1"/>
    </xf>
    <xf numFmtId="0" fontId="5" fillId="0" borderId="14" xfId="0" applyFont="1" applyBorder="1" applyAlignment="1">
      <alignment horizontal="left" wrapText="1"/>
    </xf>
    <xf numFmtId="2" fontId="8" fillId="0" borderId="8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60;&#1077;&#1074;&#1088;&#1072;&#1083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55" zoomScale="120" zoomScaleSheetLayoutView="120" workbookViewId="0">
      <selection activeCell="F47" sqref="F4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10" t="s">
        <v>30</v>
      </c>
      <c r="B1" s="110"/>
      <c r="C1" s="110"/>
      <c r="D1" s="110"/>
      <c r="E1" s="110"/>
      <c r="F1" s="110"/>
      <c r="G1" s="110"/>
    </row>
    <row r="2" spans="1:8" ht="15" x14ac:dyDescent="0.2">
      <c r="A2" s="111" t="s">
        <v>105</v>
      </c>
      <c r="B2" s="111"/>
      <c r="C2" s="111"/>
      <c r="D2" s="111"/>
      <c r="E2" s="111"/>
      <c r="F2" s="111"/>
      <c r="G2" s="11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5" t="s">
        <v>0</v>
      </c>
      <c r="B4" s="116" t="s">
        <v>1</v>
      </c>
      <c r="C4" s="116" t="s">
        <v>2</v>
      </c>
      <c r="D4" s="116"/>
      <c r="E4" s="112" t="s">
        <v>3</v>
      </c>
      <c r="F4" s="112" t="s">
        <v>4</v>
      </c>
      <c r="G4" s="116" t="s">
        <v>5</v>
      </c>
    </row>
    <row r="5" spans="1:8" ht="13.5" thickBot="1" x14ac:dyDescent="0.25">
      <c r="A5" s="113"/>
      <c r="B5" s="116"/>
      <c r="C5" s="116"/>
      <c r="D5" s="116"/>
      <c r="E5" s="113"/>
      <c r="F5" s="113"/>
      <c r="G5" s="116"/>
    </row>
    <row r="6" spans="1:8" ht="13.5" thickBot="1" x14ac:dyDescent="0.25">
      <c r="A6" s="114"/>
      <c r="B6" s="116"/>
      <c r="C6" s="5" t="s">
        <v>6</v>
      </c>
      <c r="D6" s="6" t="s">
        <v>7</v>
      </c>
      <c r="E6" s="114"/>
      <c r="F6" s="114"/>
      <c r="G6" s="116"/>
    </row>
    <row r="7" spans="1:8" ht="18" customHeight="1" thickBot="1" x14ac:dyDescent="0.25">
      <c r="A7" s="117" t="s">
        <v>97</v>
      </c>
      <c r="B7" s="118"/>
      <c r="C7" s="118"/>
      <c r="D7" s="11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3649</v>
      </c>
      <c r="D8" s="21">
        <v>3794</v>
      </c>
      <c r="E8" s="39">
        <f>D8-C8</f>
        <v>145</v>
      </c>
      <c r="F8" s="21">
        <v>15</v>
      </c>
      <c r="G8" s="22">
        <f>E8*F8</f>
        <v>2175</v>
      </c>
      <c r="H8" s="8"/>
    </row>
    <row r="9" spans="1:8" ht="64.5" thickBot="1" x14ac:dyDescent="0.25">
      <c r="A9" s="9" t="s">
        <v>9</v>
      </c>
      <c r="B9" s="21">
        <v>29993299</v>
      </c>
      <c r="C9" s="22">
        <v>1247</v>
      </c>
      <c r="D9" s="22">
        <v>1310</v>
      </c>
      <c r="E9" s="39">
        <f>D9-C9</f>
        <v>63</v>
      </c>
      <c r="F9" s="22">
        <v>60</v>
      </c>
      <c r="G9" s="22">
        <f>E9*F9</f>
        <v>3780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5791</v>
      </c>
      <c r="D10" s="21">
        <v>6057</v>
      </c>
      <c r="E10" s="39">
        <f>D10-C10</f>
        <v>266</v>
      </c>
      <c r="F10" s="21">
        <v>40</v>
      </c>
      <c r="G10" s="22">
        <f>E10*F10</f>
        <v>10640</v>
      </c>
    </row>
    <row r="11" spans="1:8" ht="15" customHeight="1" thickBot="1" x14ac:dyDescent="0.25">
      <c r="A11" s="11" t="s">
        <v>11</v>
      </c>
      <c r="B11" s="25">
        <v>29993506</v>
      </c>
      <c r="C11" s="21">
        <v>7437</v>
      </c>
      <c r="D11" s="21">
        <v>7763</v>
      </c>
      <c r="E11" s="39">
        <f>D11-C11</f>
        <v>326</v>
      </c>
      <c r="F11" s="21">
        <v>60</v>
      </c>
      <c r="G11" s="22">
        <f>E11*F11</f>
        <v>19560</v>
      </c>
    </row>
    <row r="12" spans="1:8" ht="15" customHeight="1" thickBot="1" x14ac:dyDescent="0.25">
      <c r="A12" s="9" t="s">
        <v>75</v>
      </c>
      <c r="B12" s="22">
        <v>29993527</v>
      </c>
      <c r="C12" s="21">
        <v>3054</v>
      </c>
      <c r="D12" s="21">
        <v>3217</v>
      </c>
      <c r="E12" s="39">
        <f>D12-C12</f>
        <v>163</v>
      </c>
      <c r="F12" s="21">
        <v>20</v>
      </c>
      <c r="G12" s="22">
        <f>E12*F12</f>
        <v>3260</v>
      </c>
    </row>
    <row r="13" spans="1:8" ht="18" customHeight="1" thickBot="1" x14ac:dyDescent="0.25">
      <c r="A13" s="91" t="s">
        <v>98</v>
      </c>
      <c r="B13" s="92"/>
      <c r="C13" s="41"/>
      <c r="D13" s="41"/>
      <c r="E13" s="39">
        <f t="shared" ref="E13" si="0">D13-C13</f>
        <v>0</v>
      </c>
      <c r="F13" s="43"/>
      <c r="G13" s="12">
        <f>SUM(G8:G12)</f>
        <v>39415</v>
      </c>
    </row>
    <row r="14" spans="1:8" ht="42.75" customHeight="1" thickBot="1" x14ac:dyDescent="0.25">
      <c r="A14" s="7" t="s">
        <v>8</v>
      </c>
      <c r="B14" s="21">
        <v>29993434</v>
      </c>
      <c r="C14" s="20">
        <v>3151</v>
      </c>
      <c r="D14" s="20">
        <v>3284</v>
      </c>
      <c r="E14" s="39">
        <f t="shared" ref="E14:E18" si="1">D14-C14</f>
        <v>133</v>
      </c>
      <c r="F14" s="21">
        <v>10</v>
      </c>
      <c r="G14" s="22">
        <f t="shared" ref="G14:G18" si="2">E14*F14</f>
        <v>1330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2151</v>
      </c>
      <c r="D15" s="21">
        <v>2264</v>
      </c>
      <c r="E15" s="39">
        <f t="shared" si="1"/>
        <v>113</v>
      </c>
      <c r="F15" s="21">
        <v>15</v>
      </c>
      <c r="G15" s="22">
        <f t="shared" si="2"/>
        <v>1695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1587</v>
      </c>
      <c r="D16" s="21">
        <v>1662</v>
      </c>
      <c r="E16" s="39">
        <f t="shared" si="1"/>
        <v>75</v>
      </c>
      <c r="F16" s="21">
        <v>40</v>
      </c>
      <c r="G16" s="22">
        <f t="shared" si="2"/>
        <v>3000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3009</v>
      </c>
      <c r="D17" s="21">
        <v>3135</v>
      </c>
      <c r="E17" s="39">
        <f t="shared" si="1"/>
        <v>126</v>
      </c>
      <c r="F17" s="21">
        <v>30</v>
      </c>
      <c r="G17" s="22">
        <f t="shared" si="2"/>
        <v>3780</v>
      </c>
      <c r="H17" s="10"/>
    </row>
    <row r="18" spans="1:8" ht="31.5" customHeight="1" thickBot="1" x14ac:dyDescent="0.25">
      <c r="A18" s="13" t="s">
        <v>47</v>
      </c>
      <c r="B18" s="22">
        <v>29993504</v>
      </c>
      <c r="C18" s="21">
        <v>2886</v>
      </c>
      <c r="D18" s="21">
        <v>3022</v>
      </c>
      <c r="E18" s="39">
        <f t="shared" si="1"/>
        <v>136</v>
      </c>
      <c r="F18" s="21">
        <v>20</v>
      </c>
      <c r="G18" s="22">
        <f t="shared" si="2"/>
        <v>2720</v>
      </c>
      <c r="H18" s="10"/>
    </row>
    <row r="19" spans="1:8" ht="18" customHeight="1" thickBot="1" x14ac:dyDescent="0.25">
      <c r="A19" s="128" t="s">
        <v>99</v>
      </c>
      <c r="B19" s="129"/>
      <c r="C19" s="129"/>
      <c r="D19" s="132"/>
      <c r="E19" s="39">
        <f t="shared" ref="E19" si="3">D19-C19</f>
        <v>0</v>
      </c>
      <c r="G19" s="15">
        <f>SUM(G14:G18)</f>
        <v>12525</v>
      </c>
    </row>
    <row r="20" spans="1:8" ht="39" customHeight="1" thickBot="1" x14ac:dyDescent="0.25">
      <c r="A20" s="7" t="s">
        <v>8</v>
      </c>
      <c r="B20" s="21">
        <v>29993452</v>
      </c>
      <c r="C20" s="21">
        <v>5874</v>
      </c>
      <c r="D20" s="21">
        <v>6075</v>
      </c>
      <c r="E20" s="39">
        <f t="shared" ref="E20:E24" si="4">D20-C20</f>
        <v>201</v>
      </c>
      <c r="F20" s="21">
        <v>10</v>
      </c>
      <c r="G20" s="22">
        <f t="shared" ref="G20:G24" si="5">E20*F20</f>
        <v>2010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1670</v>
      </c>
      <c r="D21" s="21">
        <v>1735</v>
      </c>
      <c r="E21" s="39">
        <f t="shared" si="4"/>
        <v>65</v>
      </c>
      <c r="F21" s="22">
        <v>15</v>
      </c>
      <c r="G21" s="22">
        <f t="shared" si="5"/>
        <v>975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3950</v>
      </c>
      <c r="D22" s="20">
        <v>4136</v>
      </c>
      <c r="E22" s="39">
        <f t="shared" si="4"/>
        <v>186</v>
      </c>
      <c r="F22" s="21">
        <v>40</v>
      </c>
      <c r="G22" s="22">
        <f t="shared" si="5"/>
        <v>7440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5040</v>
      </c>
      <c r="D23" s="22">
        <v>5285</v>
      </c>
      <c r="E23" s="39">
        <f t="shared" si="4"/>
        <v>245</v>
      </c>
      <c r="F23" s="21">
        <v>30</v>
      </c>
      <c r="G23" s="22">
        <f t="shared" si="5"/>
        <v>7350</v>
      </c>
      <c r="H23" s="10"/>
    </row>
    <row r="24" spans="1:8" ht="30.75" customHeight="1" thickBot="1" x14ac:dyDescent="0.25">
      <c r="A24" s="13" t="s">
        <v>46</v>
      </c>
      <c r="B24" s="22">
        <v>29993524</v>
      </c>
      <c r="C24" s="22">
        <v>4986</v>
      </c>
      <c r="D24" s="22">
        <v>5241</v>
      </c>
      <c r="E24" s="39">
        <f t="shared" si="4"/>
        <v>255</v>
      </c>
      <c r="F24" s="21">
        <v>20</v>
      </c>
      <c r="G24" s="22">
        <f t="shared" si="5"/>
        <v>5100</v>
      </c>
      <c r="H24" s="10"/>
    </row>
    <row r="25" spans="1:8" ht="13.5" thickBot="1" x14ac:dyDescent="0.25">
      <c r="A25" s="126"/>
      <c r="B25" s="126"/>
      <c r="C25" s="126"/>
      <c r="D25" s="126"/>
      <c r="E25" s="126"/>
      <c r="F25" s="5" t="s">
        <v>16</v>
      </c>
      <c r="G25" s="15">
        <f>SUM(G20:G24)</f>
        <v>22875</v>
      </c>
    </row>
    <row r="26" spans="1:8" ht="13.5" thickBot="1" x14ac:dyDescent="0.25">
      <c r="C26" s="16"/>
      <c r="D26" s="16"/>
      <c r="F26" s="5" t="s">
        <v>17</v>
      </c>
      <c r="G26" s="60">
        <f>G25+G19+G13</f>
        <v>74815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100</v>
      </c>
      <c r="B29" s="26" t="s">
        <v>81</v>
      </c>
      <c r="C29" s="20">
        <v>125444</v>
      </c>
      <c r="D29" s="20">
        <v>131239</v>
      </c>
      <c r="E29" s="22">
        <f>D29-C29</f>
        <v>5795</v>
      </c>
      <c r="F29" s="21">
        <v>1</v>
      </c>
      <c r="G29" s="22">
        <f>E29*F29</f>
        <v>5795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101905</v>
      </c>
      <c r="D30" s="20">
        <v>107954</v>
      </c>
      <c r="E30" s="22">
        <f>D30-C30</f>
        <v>6049</v>
      </c>
      <c r="F30" s="21">
        <v>1</v>
      </c>
      <c r="G30" s="22">
        <f>E30*F30</f>
        <v>6049</v>
      </c>
      <c r="H30" s="10"/>
    </row>
    <row r="31" spans="1:8" ht="13.5" thickBot="1" x14ac:dyDescent="0.25">
      <c r="F31" s="5" t="s">
        <v>16</v>
      </c>
      <c r="G31" s="83">
        <f>SUM(G29:G30)</f>
        <v>11844</v>
      </c>
    </row>
    <row r="32" spans="1:8" x14ac:dyDescent="0.2">
      <c r="G32" s="18"/>
    </row>
    <row r="33" spans="1:8" x14ac:dyDescent="0.2">
      <c r="G33" s="18"/>
    </row>
    <row r="34" spans="1:8" x14ac:dyDescent="0.2">
      <c r="A34" s="127"/>
      <c r="B34" s="127"/>
      <c r="C34" s="127"/>
      <c r="D34" s="127"/>
      <c r="E34" s="127"/>
      <c r="F34" s="135"/>
      <c r="G34" s="135"/>
    </row>
    <row r="35" spans="1:8" ht="13.5" thickBot="1" x14ac:dyDescent="0.25">
      <c r="A35" s="1"/>
      <c r="B35" s="2"/>
      <c r="G35" s="2"/>
    </row>
    <row r="36" spans="1:8" ht="12.75" customHeight="1" x14ac:dyDescent="0.2">
      <c r="A36" s="115" t="s">
        <v>0</v>
      </c>
      <c r="B36" s="112" t="s">
        <v>1</v>
      </c>
      <c r="C36" s="122" t="s">
        <v>2</v>
      </c>
      <c r="D36" s="123"/>
      <c r="E36" s="112" t="s">
        <v>3</v>
      </c>
      <c r="F36" s="112" t="s">
        <v>4</v>
      </c>
      <c r="G36" s="112" t="s">
        <v>5</v>
      </c>
    </row>
    <row r="37" spans="1:8" ht="13.5" thickBot="1" x14ac:dyDescent="0.25">
      <c r="A37" s="120"/>
      <c r="B37" s="113"/>
      <c r="C37" s="124"/>
      <c r="D37" s="125"/>
      <c r="E37" s="113"/>
      <c r="F37" s="113"/>
      <c r="G37" s="113"/>
    </row>
    <row r="38" spans="1:8" ht="13.5" thickBot="1" x14ac:dyDescent="0.25">
      <c r="A38" s="121"/>
      <c r="B38" s="114"/>
      <c r="C38" s="5" t="s">
        <v>6</v>
      </c>
      <c r="D38" s="6" t="s">
        <v>7</v>
      </c>
      <c r="E38" s="114"/>
      <c r="F38" s="114"/>
      <c r="G38" s="114"/>
    </row>
    <row r="39" spans="1:8" ht="25.5" customHeight="1" thickBot="1" x14ac:dyDescent="0.25">
      <c r="A39" s="130" t="s">
        <v>74</v>
      </c>
      <c r="B39" s="131"/>
      <c r="C39" s="131"/>
      <c r="D39" s="131"/>
      <c r="E39" s="36"/>
      <c r="G39" s="19"/>
    </row>
    <row r="40" spans="1:8" ht="15" customHeight="1" thickBot="1" x14ac:dyDescent="0.25">
      <c r="A40" s="13" t="s">
        <v>19</v>
      </c>
      <c r="B40" s="13" t="s">
        <v>82</v>
      </c>
      <c r="C40" s="20">
        <v>1436</v>
      </c>
      <c r="D40" s="20">
        <v>1521</v>
      </c>
      <c r="E40" s="21">
        <f>D40-C40</f>
        <v>85</v>
      </c>
      <c r="F40" s="13">
        <v>30</v>
      </c>
      <c r="G40" s="38">
        <f>E40*F40</f>
        <v>2550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1646</v>
      </c>
      <c r="D41" s="21">
        <v>1704</v>
      </c>
      <c r="E41" s="21">
        <f>D41-C41</f>
        <v>58</v>
      </c>
      <c r="F41" s="21">
        <v>30</v>
      </c>
      <c r="G41" s="22">
        <f>E41*F41</f>
        <v>1740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83</v>
      </c>
      <c r="C43" s="25">
        <v>7664</v>
      </c>
      <c r="D43" s="25">
        <v>7917</v>
      </c>
      <c r="E43" s="21">
        <f>D43-C43</f>
        <v>253</v>
      </c>
      <c r="F43" s="21">
        <v>30</v>
      </c>
      <c r="G43" s="22">
        <f>E43*F43</f>
        <v>7590</v>
      </c>
      <c r="H43" s="10"/>
    </row>
    <row r="44" spans="1:8" ht="15" customHeight="1" thickBot="1" x14ac:dyDescent="0.25">
      <c r="A44" s="23" t="s">
        <v>22</v>
      </c>
      <c r="B44" s="13" t="s">
        <v>84</v>
      </c>
      <c r="C44" s="40">
        <v>4249</v>
      </c>
      <c r="D44" s="40">
        <v>4804</v>
      </c>
      <c r="E44" s="21">
        <f>D44-C44</f>
        <v>555</v>
      </c>
      <c r="F44" s="21">
        <v>30</v>
      </c>
      <c r="G44" s="22">
        <f>E44*F44</f>
        <v>16650</v>
      </c>
      <c r="H44" s="10"/>
    </row>
    <row r="45" spans="1:8" ht="16.5" customHeight="1" thickBot="1" x14ac:dyDescent="0.25">
      <c r="A45" s="128" t="s">
        <v>23</v>
      </c>
      <c r="B45" s="129"/>
      <c r="C45" s="108"/>
      <c r="D45" s="42"/>
      <c r="E45" s="37"/>
      <c r="F45" s="5" t="s">
        <v>16</v>
      </c>
      <c r="G45" s="101">
        <f>SUM(G40:G44)</f>
        <v>28530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7845</v>
      </c>
      <c r="D46" s="22">
        <v>8115</v>
      </c>
      <c r="E46" s="22">
        <f t="shared" ref="E46:E50" si="6">D46-C46</f>
        <v>270</v>
      </c>
      <c r="F46" s="21">
        <v>15</v>
      </c>
      <c r="G46" s="22">
        <f t="shared" ref="G46:G50" si="7">E46*F46</f>
        <v>4050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1115</v>
      </c>
      <c r="D47" s="21">
        <v>1160</v>
      </c>
      <c r="E47" s="22">
        <f t="shared" si="6"/>
        <v>45</v>
      </c>
      <c r="F47" s="21">
        <v>60</v>
      </c>
      <c r="G47" s="22">
        <f t="shared" si="7"/>
        <v>2700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11107</v>
      </c>
      <c r="D48" s="20">
        <v>11620</v>
      </c>
      <c r="E48" s="22">
        <f t="shared" si="6"/>
        <v>513</v>
      </c>
      <c r="F48" s="21">
        <v>60</v>
      </c>
      <c r="G48" s="22">
        <f t="shared" si="7"/>
        <v>30780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9050</v>
      </c>
      <c r="D49" s="22">
        <v>9501</v>
      </c>
      <c r="E49" s="22">
        <f t="shared" si="6"/>
        <v>451</v>
      </c>
      <c r="F49" s="21">
        <v>80</v>
      </c>
      <c r="G49" s="22">
        <f t="shared" si="7"/>
        <v>36080</v>
      </c>
      <c r="H49" s="10"/>
    </row>
    <row r="50" spans="1:8" ht="15" customHeight="1" thickBot="1" x14ac:dyDescent="0.25">
      <c r="A50" s="23" t="s">
        <v>75</v>
      </c>
      <c r="B50" s="22">
        <v>29993469</v>
      </c>
      <c r="C50" s="22">
        <v>4796</v>
      </c>
      <c r="D50" s="22">
        <v>4977</v>
      </c>
      <c r="E50" s="22">
        <f t="shared" si="6"/>
        <v>181</v>
      </c>
      <c r="F50" s="21">
        <v>40</v>
      </c>
      <c r="G50" s="22">
        <f t="shared" si="7"/>
        <v>7240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80850</v>
      </c>
    </row>
    <row r="53" spans="1:8" x14ac:dyDescent="0.2">
      <c r="A53" s="115" t="s">
        <v>0</v>
      </c>
      <c r="B53" s="112" t="s">
        <v>1</v>
      </c>
      <c r="C53" s="122" t="s">
        <v>2</v>
      </c>
      <c r="D53" s="123"/>
      <c r="E53" s="112" t="s">
        <v>3</v>
      </c>
      <c r="F53" s="112" t="s">
        <v>4</v>
      </c>
      <c r="G53" s="112" t="s">
        <v>5</v>
      </c>
    </row>
    <row r="54" spans="1:8" ht="13.5" thickBot="1" x14ac:dyDescent="0.25">
      <c r="A54" s="120"/>
      <c r="B54" s="113"/>
      <c r="C54" s="124"/>
      <c r="D54" s="125"/>
      <c r="E54" s="113"/>
      <c r="F54" s="113"/>
      <c r="G54" s="113"/>
    </row>
    <row r="55" spans="1:8" ht="13.5" thickBot="1" x14ac:dyDescent="0.25">
      <c r="A55" s="121"/>
      <c r="B55" s="114"/>
      <c r="C55" s="5" t="s">
        <v>6</v>
      </c>
      <c r="D55" s="6" t="s">
        <v>7</v>
      </c>
      <c r="E55" s="114"/>
      <c r="F55" s="114"/>
      <c r="G55" s="114"/>
    </row>
    <row r="56" spans="1:8" ht="15" customHeight="1" thickBot="1" x14ac:dyDescent="0.25">
      <c r="A56" s="30" t="s">
        <v>101</v>
      </c>
      <c r="B56" s="13" t="s">
        <v>85</v>
      </c>
      <c r="C56" s="20">
        <v>5165</v>
      </c>
      <c r="D56" s="20">
        <v>5451</v>
      </c>
      <c r="E56" s="21">
        <f t="shared" ref="E56:E58" si="8">D56-C56</f>
        <v>286</v>
      </c>
      <c r="F56" s="20">
        <v>40</v>
      </c>
      <c r="G56" s="22">
        <f t="shared" ref="G56:G58" si="9">E56*F56</f>
        <v>11440</v>
      </c>
      <c r="H56" s="10"/>
    </row>
    <row r="57" spans="1:8" ht="15" customHeight="1" thickBot="1" x14ac:dyDescent="0.25">
      <c r="A57" s="13"/>
      <c r="B57" s="13" t="s">
        <v>86</v>
      </c>
      <c r="C57" s="20">
        <v>3349</v>
      </c>
      <c r="D57" s="20">
        <v>3449</v>
      </c>
      <c r="E57" s="21">
        <f t="shared" si="8"/>
        <v>100</v>
      </c>
      <c r="F57" s="20">
        <v>20</v>
      </c>
      <c r="G57" s="22">
        <f t="shared" si="9"/>
        <v>2000</v>
      </c>
      <c r="H57" s="10"/>
    </row>
    <row r="58" spans="1:8" ht="15" customHeight="1" thickBot="1" x14ac:dyDescent="0.25">
      <c r="A58" s="13"/>
      <c r="B58" s="13" t="s">
        <v>87</v>
      </c>
      <c r="C58" s="20">
        <v>688</v>
      </c>
      <c r="D58" s="20">
        <v>710</v>
      </c>
      <c r="E58" s="21">
        <f t="shared" si="8"/>
        <v>22</v>
      </c>
      <c r="F58" s="20">
        <v>80</v>
      </c>
      <c r="G58" s="22">
        <f t="shared" si="9"/>
        <v>1760</v>
      </c>
      <c r="H58" s="10"/>
    </row>
    <row r="59" spans="1:8" ht="15" customHeight="1" thickBot="1" x14ac:dyDescent="0.25">
      <c r="A59" s="133" t="s">
        <v>96</v>
      </c>
      <c r="B59" s="87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34"/>
      <c r="B60" s="89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90" t="s">
        <v>16</v>
      </c>
      <c r="G61" s="102">
        <f>SUM(G56:G60)</f>
        <v>15200</v>
      </c>
    </row>
    <row r="62" spans="1:8" ht="15" customHeight="1" x14ac:dyDescent="0.2">
      <c r="A62" s="31"/>
      <c r="B62" s="32"/>
      <c r="C62" s="32"/>
      <c r="D62" s="32"/>
      <c r="E62" s="32"/>
      <c r="F62" s="88"/>
      <c r="G62" s="35"/>
    </row>
    <row r="63" spans="1:8" ht="15" customHeight="1" x14ac:dyDescent="0.2">
      <c r="A63" s="70" t="s">
        <v>29</v>
      </c>
      <c r="B63" s="71">
        <f>G26+G31+G45+G51+G61</f>
        <v>211239</v>
      </c>
      <c r="C63" s="32"/>
      <c r="D63" s="32"/>
      <c r="E63" s="32"/>
      <c r="F63" s="85"/>
      <c r="G63" s="35"/>
    </row>
    <row r="64" spans="1:8" ht="15" customHeight="1" x14ac:dyDescent="0.2">
      <c r="A64" s="70" t="s">
        <v>28</v>
      </c>
      <c r="B64" s="71">
        <f>SUM(G12)+SUM(G18:G18)+SUM(G24:G24)+G31+SUM(G50:G50)</f>
        <v>30164</v>
      </c>
      <c r="C64" s="32"/>
      <c r="D64" s="32"/>
      <c r="E64" s="32"/>
      <c r="F64" s="85"/>
      <c r="G64" s="35"/>
    </row>
    <row r="65" spans="1:7" ht="21.75" customHeight="1" x14ac:dyDescent="0.2">
      <c r="A65" s="45" t="s">
        <v>43</v>
      </c>
      <c r="B65" s="72">
        <f>SUM(G10:G11)+SUM(G16:G17)+SUM(G22:G23)+SUM(G48:G49)</f>
        <v>118630</v>
      </c>
      <c r="D65" s="63"/>
      <c r="E65" s="63"/>
      <c r="F65" s="85"/>
    </row>
    <row r="66" spans="1:7" ht="21.75" customHeight="1" x14ac:dyDescent="0.2">
      <c r="A66" s="45" t="s">
        <v>70</v>
      </c>
      <c r="B66" s="72">
        <f>G61</f>
        <v>15200</v>
      </c>
      <c r="D66" s="16"/>
      <c r="G66" s="18"/>
    </row>
    <row r="67" spans="1:7" ht="21.75" customHeight="1" x14ac:dyDescent="0.2">
      <c r="A67" s="45" t="s">
        <v>89</v>
      </c>
      <c r="B67" s="72">
        <f>G8+G9+G14+G15+G20+G21+G45+G46+G47</f>
        <v>47245</v>
      </c>
      <c r="D67" s="16"/>
      <c r="G67" s="18"/>
    </row>
    <row r="69" spans="1:7" x14ac:dyDescent="0.2">
      <c r="B69" t="s">
        <v>45</v>
      </c>
    </row>
    <row r="71" spans="1:7" x14ac:dyDescent="0.2">
      <c r="B71" t="s">
        <v>44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8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workbookViewId="0">
      <selection activeCell="C8" sqref="C8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37" t="s">
        <v>103</v>
      </c>
      <c r="B2" s="137"/>
      <c r="C2" s="137"/>
      <c r="D2" s="137"/>
      <c r="E2" s="137"/>
    </row>
    <row r="4" spans="1:7" ht="18.75" x14ac:dyDescent="0.3">
      <c r="A4" s="47" t="s">
        <v>32</v>
      </c>
    </row>
    <row r="5" spans="1:7" ht="13.5" thickBot="1" x14ac:dyDescent="0.25"/>
    <row r="6" spans="1:7" ht="16.5" thickBot="1" x14ac:dyDescent="0.3">
      <c r="A6" s="52" t="s">
        <v>24</v>
      </c>
      <c r="B6" s="53" t="s">
        <v>33</v>
      </c>
      <c r="C6" s="59" t="s">
        <v>38</v>
      </c>
      <c r="D6" s="53" t="s">
        <v>34</v>
      </c>
      <c r="E6" s="54" t="s">
        <v>35</v>
      </c>
    </row>
    <row r="7" spans="1:7" ht="15.75" x14ac:dyDescent="0.25">
      <c r="A7" s="49">
        <v>1</v>
      </c>
      <c r="B7" s="49" t="s">
        <v>39</v>
      </c>
      <c r="C7" s="50">
        <f>'Общ. счетчики'!G61</f>
        <v>15200</v>
      </c>
      <c r="D7" s="51">
        <v>3.89</v>
      </c>
      <c r="E7" s="61">
        <f>C7*D7</f>
        <v>59128</v>
      </c>
    </row>
    <row r="8" spans="1:7" ht="15.75" x14ac:dyDescent="0.25">
      <c r="A8" s="56">
        <v>2</v>
      </c>
      <c r="B8" s="49" t="s">
        <v>94</v>
      </c>
      <c r="C8" s="50">
        <f>6275.6*0.52</f>
        <v>3263.3120000000004</v>
      </c>
      <c r="D8" s="51">
        <v>3.89</v>
      </c>
      <c r="E8" s="61">
        <f>C8*D8</f>
        <v>12694.283680000002</v>
      </c>
    </row>
    <row r="9" spans="1:7" ht="15.75" x14ac:dyDescent="0.25">
      <c r="A9" s="56">
        <v>3</v>
      </c>
      <c r="B9" s="56" t="s">
        <v>40</v>
      </c>
      <c r="C9" s="57">
        <v>3</v>
      </c>
      <c r="D9" s="58">
        <v>26.99</v>
      </c>
      <c r="E9" s="61">
        <f>C9*D9</f>
        <v>80.97</v>
      </c>
    </row>
    <row r="10" spans="1:7" ht="15.75" x14ac:dyDescent="0.25">
      <c r="A10" s="56">
        <v>4</v>
      </c>
      <c r="B10" s="56" t="s">
        <v>41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42</v>
      </c>
      <c r="C11" s="57">
        <f>C9+C10</f>
        <v>3</v>
      </c>
      <c r="D11" s="58">
        <v>32.42</v>
      </c>
      <c r="E11" s="61">
        <f>C11*D11</f>
        <v>97.26</v>
      </c>
    </row>
    <row r="12" spans="1:7" ht="15.75" x14ac:dyDescent="0.25">
      <c r="A12" s="56">
        <v>6</v>
      </c>
      <c r="B12" s="56" t="s">
        <v>90</v>
      </c>
      <c r="C12" s="57">
        <v>6</v>
      </c>
      <c r="D12" s="58">
        <v>26.99</v>
      </c>
      <c r="E12" s="61">
        <f t="shared" ref="E12:E14" si="0">C12*D12</f>
        <v>161.94</v>
      </c>
      <c r="G12" s="97"/>
    </row>
    <row r="13" spans="1:7" ht="15.75" x14ac:dyDescent="0.25">
      <c r="A13" s="56">
        <v>7</v>
      </c>
      <c r="B13" s="56" t="s">
        <v>91</v>
      </c>
      <c r="C13" s="57">
        <v>6</v>
      </c>
      <c r="D13" s="58">
        <v>157.32</v>
      </c>
      <c r="E13" s="61">
        <f t="shared" si="0"/>
        <v>943.92</v>
      </c>
      <c r="G13" s="97"/>
    </row>
    <row r="14" spans="1:7" ht="15.75" x14ac:dyDescent="0.25">
      <c r="A14" s="56">
        <v>8</v>
      </c>
      <c r="B14" s="56" t="s">
        <v>92</v>
      </c>
      <c r="C14" s="57">
        <v>11</v>
      </c>
      <c r="D14" s="58">
        <v>32.42</v>
      </c>
      <c r="E14" s="61">
        <f t="shared" si="0"/>
        <v>356.62</v>
      </c>
      <c r="G14" s="97"/>
    </row>
    <row r="15" spans="1:7" ht="15.75" x14ac:dyDescent="0.25">
      <c r="A15" s="56">
        <v>9</v>
      </c>
      <c r="B15" s="56" t="s">
        <v>49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102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36</v>
      </c>
      <c r="B18" s="48"/>
      <c r="C18" s="48"/>
      <c r="D18" s="48"/>
      <c r="E18" s="48"/>
    </row>
    <row r="20" spans="1:5" ht="23.25" x14ac:dyDescent="0.35">
      <c r="A20" s="48" t="s">
        <v>37</v>
      </c>
      <c r="E20" s="55">
        <f>SUM(E7:E16)/310</f>
        <v>236.97739896774195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2"/>
  <sheetViews>
    <sheetView topLeftCell="A16" workbookViewId="0">
      <selection activeCell="D15" sqref="D15"/>
    </sheetView>
  </sheetViews>
  <sheetFormatPr defaultRowHeight="33" customHeight="1" x14ac:dyDescent="0.2"/>
  <cols>
    <col min="1" max="1" width="9.140625" style="64"/>
    <col min="2" max="2" width="12.42578125" style="64" customWidth="1"/>
    <col min="3" max="4" width="13.85546875" style="64" customWidth="1"/>
    <col min="5" max="6" width="12.42578125" style="64" customWidth="1"/>
    <col min="7" max="7" width="15.5703125" style="64" customWidth="1"/>
    <col min="8" max="8" width="16.7109375" style="64" customWidth="1"/>
    <col min="9" max="9" width="15.42578125" style="64" customWidth="1"/>
    <col min="10" max="10" width="17.140625" style="64" customWidth="1"/>
    <col min="11" max="11" width="9.140625" style="64"/>
    <col min="12" max="12" width="11.5703125" style="64" bestFit="1" customWidth="1"/>
    <col min="13" max="16384" width="9.140625" style="64"/>
  </cols>
  <sheetData>
    <row r="1" spans="1:10" ht="33" customHeight="1" x14ac:dyDescent="0.2">
      <c r="A1" s="138" t="s">
        <v>95</v>
      </c>
      <c r="B1" s="138"/>
      <c r="C1" s="138"/>
      <c r="D1" s="138"/>
      <c r="E1" s="138"/>
      <c r="F1" s="138"/>
      <c r="G1" s="138"/>
      <c r="H1" s="138"/>
      <c r="I1" s="86"/>
    </row>
    <row r="2" spans="1:10" ht="18" customHeight="1" x14ac:dyDescent="0.2"/>
    <row r="3" spans="1:10" ht="72.75" customHeight="1" x14ac:dyDescent="0.2">
      <c r="A3" s="73"/>
      <c r="B3" s="73" t="s">
        <v>77</v>
      </c>
      <c r="C3" s="73" t="s">
        <v>78</v>
      </c>
      <c r="D3" s="73" t="s">
        <v>88</v>
      </c>
      <c r="E3" s="73" t="s">
        <v>79</v>
      </c>
      <c r="F3" s="73" t="s">
        <v>76</v>
      </c>
      <c r="G3" s="73" t="s">
        <v>80</v>
      </c>
      <c r="H3" s="73" t="s">
        <v>93</v>
      </c>
    </row>
    <row r="4" spans="1:10" ht="33" customHeight="1" x14ac:dyDescent="0.2">
      <c r="A4" s="73" t="s">
        <v>26</v>
      </c>
      <c r="B4" s="73">
        <v>22605.8</v>
      </c>
      <c r="C4" s="73">
        <v>17347.5</v>
      </c>
      <c r="D4" s="73">
        <f>457.3-24.5-3.6-40+475.9-5.5-13.1-2.1-16.5+1005.2-38.5-422.8</f>
        <v>1371.8</v>
      </c>
      <c r="E4" s="73">
        <f t="shared" ref="E4:E9" si="0">B4-C4-D4</f>
        <v>3886.4999999999991</v>
      </c>
      <c r="F4" s="73">
        <v>2.88</v>
      </c>
      <c r="G4" s="74">
        <f t="shared" ref="G4:G8" si="1">E4*F4</f>
        <v>11193.119999999997</v>
      </c>
      <c r="H4" s="80">
        <f>G4/C4</f>
        <v>0.64522957198443565</v>
      </c>
    </row>
    <row r="5" spans="1:10" ht="33" customHeight="1" x14ac:dyDescent="0.2">
      <c r="A5" s="73" t="s">
        <v>25</v>
      </c>
      <c r="B5" s="73">
        <v>24756.6</v>
      </c>
      <c r="C5" s="73">
        <v>16483.400000000001</v>
      </c>
      <c r="D5" s="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73">
        <f t="shared" si="0"/>
        <v>3377.9999999999964</v>
      </c>
      <c r="F5" s="73">
        <v>2.88</v>
      </c>
      <c r="G5" s="74">
        <f t="shared" si="1"/>
        <v>9728.6399999999885</v>
      </c>
      <c r="H5" s="80">
        <f>G5/C5</f>
        <v>0.59020833080553692</v>
      </c>
      <c r="J5" s="84"/>
    </row>
    <row r="6" spans="1:10" ht="33" customHeight="1" x14ac:dyDescent="0.2">
      <c r="A6" s="73" t="s">
        <v>31</v>
      </c>
      <c r="B6" s="73">
        <v>13321.1</v>
      </c>
      <c r="C6" s="73">
        <v>6275.6</v>
      </c>
      <c r="D6" s="73">
        <f>678.3+6165.9</f>
        <v>6844.2</v>
      </c>
      <c r="E6" s="73">
        <f t="shared" si="0"/>
        <v>201.30000000000018</v>
      </c>
      <c r="F6" s="73">
        <v>2.88</v>
      </c>
      <c r="G6" s="74">
        <f t="shared" si="1"/>
        <v>579.74400000000048</v>
      </c>
      <c r="H6" s="80">
        <f t="shared" ref="H6:H7" si="2">G6/C6</f>
        <v>9.2380648862260259E-2</v>
      </c>
    </row>
    <row r="7" spans="1:10" ht="33" customHeight="1" x14ac:dyDescent="0.2">
      <c r="A7" s="73" t="s">
        <v>71</v>
      </c>
      <c r="B7" s="73">
        <v>1409.2</v>
      </c>
      <c r="C7" s="73">
        <v>1221.3</v>
      </c>
      <c r="D7" s="73">
        <v>0</v>
      </c>
      <c r="E7" s="73">
        <f t="shared" si="0"/>
        <v>187.90000000000009</v>
      </c>
      <c r="F7" s="73">
        <v>2.88</v>
      </c>
      <c r="G7" s="74">
        <f t="shared" si="1"/>
        <v>541.15200000000027</v>
      </c>
      <c r="H7" s="80">
        <f t="shared" si="2"/>
        <v>0.44309506263817267</v>
      </c>
    </row>
    <row r="8" spans="1:10" ht="33" customHeight="1" x14ac:dyDescent="0.2">
      <c r="A8" s="73" t="s">
        <v>72</v>
      </c>
      <c r="B8" s="73">
        <v>1308.0999999999999</v>
      </c>
      <c r="C8" s="73">
        <v>1189.2</v>
      </c>
      <c r="D8" s="73">
        <v>0</v>
      </c>
      <c r="E8" s="73">
        <f t="shared" si="0"/>
        <v>118.89999999999986</v>
      </c>
      <c r="F8" s="73">
        <v>2.88</v>
      </c>
      <c r="G8" s="74">
        <f t="shared" si="1"/>
        <v>342.43199999999962</v>
      </c>
      <c r="H8" s="80">
        <f>G8/C8</f>
        <v>0.28795156407668987</v>
      </c>
    </row>
    <row r="9" spans="1:10" ht="33" customHeight="1" x14ac:dyDescent="0.2">
      <c r="A9" s="73" t="s">
        <v>27</v>
      </c>
      <c r="B9" s="73">
        <v>2004.4</v>
      </c>
      <c r="C9" s="73">
        <f>1599.7+101.5</f>
        <v>1701.2</v>
      </c>
      <c r="D9" s="73">
        <f>210.1+69.4-18.03</f>
        <v>261.47000000000003</v>
      </c>
      <c r="E9" s="73">
        <f t="shared" si="0"/>
        <v>41.730000000000018</v>
      </c>
      <c r="F9" s="73">
        <v>2.88</v>
      </c>
      <c r="G9" s="74">
        <f>E9*F9</f>
        <v>120.18240000000004</v>
      </c>
      <c r="H9" s="80">
        <f>G9/C9</f>
        <v>7.064566188572774E-2</v>
      </c>
    </row>
    <row r="10" spans="1:10" ht="33" customHeight="1" x14ac:dyDescent="0.2">
      <c r="A10" s="73" t="s">
        <v>74</v>
      </c>
      <c r="B10" s="73">
        <f>64.6+236.9</f>
        <v>301.5</v>
      </c>
      <c r="C10" s="73"/>
      <c r="D10" s="73"/>
      <c r="E10" s="73"/>
      <c r="F10" s="73"/>
      <c r="G10" s="74"/>
      <c r="H10" s="73"/>
    </row>
    <row r="11" spans="1:10" ht="33" customHeight="1" x14ac:dyDescent="0.35">
      <c r="A11" s="64" t="s">
        <v>73</v>
      </c>
      <c r="B11" s="64">
        <f>SUM(B4:B10)</f>
        <v>65706.699999999983</v>
      </c>
      <c r="C11" s="64">
        <f>SUM(C4:C9)</f>
        <v>44218.2</v>
      </c>
      <c r="D11" s="81">
        <f t="shared" ref="D11" si="3">SUM(D4:D9)</f>
        <v>13372.67</v>
      </c>
      <c r="E11" s="64">
        <f>SUM(E4:E9)</f>
        <v>7814.3299999999945</v>
      </c>
      <c r="F11" s="64">
        <v>2.88</v>
      </c>
      <c r="G11" s="75">
        <f>SUM(G4:G9)</f>
        <v>22505.27039999999</v>
      </c>
      <c r="H11" s="107">
        <f>G11/C11</f>
        <v>0.50895944203970289</v>
      </c>
    </row>
    <row r="12" spans="1:10" ht="33" customHeight="1" x14ac:dyDescent="0.2">
      <c r="C12" s="64">
        <f>C11-C6</f>
        <v>37942.6</v>
      </c>
      <c r="H12" s="7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D5" sqref="D5"/>
    </sheetView>
  </sheetViews>
  <sheetFormatPr defaultRowHeight="33" customHeight="1" x14ac:dyDescent="0.2"/>
  <cols>
    <col min="1" max="1" width="6.5703125" style="65" customWidth="1"/>
    <col min="2" max="2" width="23.5703125" style="65" customWidth="1"/>
    <col min="3" max="3" width="10.140625" style="65" customWidth="1"/>
    <col min="4" max="4" width="15.85546875" style="65" customWidth="1"/>
    <col min="5" max="5" width="10.7109375" style="65" customWidth="1"/>
    <col min="6" max="6" width="11.42578125" style="65" customWidth="1"/>
    <col min="7" max="7" width="18.5703125" style="65" customWidth="1"/>
    <col min="8" max="8" width="39" style="65" customWidth="1"/>
    <col min="9" max="16384" width="9.140625" style="65"/>
  </cols>
  <sheetData>
    <row r="1" spans="1:8" ht="36.75" customHeight="1" x14ac:dyDescent="0.2">
      <c r="A1" s="104" t="s">
        <v>104</v>
      </c>
      <c r="B1" s="105"/>
      <c r="C1" s="105"/>
      <c r="D1" s="105"/>
      <c r="E1" s="105"/>
      <c r="F1" s="105"/>
      <c r="G1" s="105"/>
    </row>
    <row r="2" spans="1:8" ht="15" customHeight="1" x14ac:dyDescent="0.2">
      <c r="A2" s="141" t="s">
        <v>50</v>
      </c>
      <c r="B2" s="141" t="s">
        <v>51</v>
      </c>
      <c r="C2" s="141" t="s">
        <v>52</v>
      </c>
      <c r="D2" s="141" t="s">
        <v>53</v>
      </c>
      <c r="E2" s="141" t="s">
        <v>54</v>
      </c>
      <c r="F2" s="141"/>
      <c r="G2" s="141"/>
    </row>
    <row r="3" spans="1:8" ht="15" customHeight="1" x14ac:dyDescent="0.2">
      <c r="A3" s="141"/>
      <c r="B3" s="141"/>
      <c r="C3" s="141"/>
      <c r="D3" s="141"/>
      <c r="E3" s="141" t="s">
        <v>55</v>
      </c>
      <c r="F3" s="141"/>
      <c r="G3" s="141" t="s">
        <v>58</v>
      </c>
    </row>
    <row r="4" spans="1:8" ht="15" customHeight="1" x14ac:dyDescent="0.2">
      <c r="A4" s="141"/>
      <c r="B4" s="141"/>
      <c r="C4" s="141"/>
      <c r="D4" s="136"/>
      <c r="E4" s="76" t="s">
        <v>56</v>
      </c>
      <c r="F4" s="76" t="s">
        <v>57</v>
      </c>
      <c r="G4" s="141"/>
    </row>
    <row r="5" spans="1:8" ht="17.25" customHeight="1" x14ac:dyDescent="0.2">
      <c r="A5" s="66" t="s">
        <v>61</v>
      </c>
      <c r="B5" s="67" t="s">
        <v>59</v>
      </c>
      <c r="C5" s="77" t="s">
        <v>60</v>
      </c>
      <c r="D5" s="96">
        <v>92940.14</v>
      </c>
      <c r="E5" s="109">
        <v>815.84</v>
      </c>
      <c r="F5" s="67"/>
      <c r="G5" s="67"/>
    </row>
    <row r="6" spans="1:8" ht="21.75" customHeight="1" x14ac:dyDescent="0.2">
      <c r="A6" s="66" t="s">
        <v>61</v>
      </c>
      <c r="B6" s="67" t="s">
        <v>63</v>
      </c>
      <c r="C6" s="68" t="s">
        <v>60</v>
      </c>
      <c r="D6" s="78"/>
      <c r="E6" s="82">
        <f>E7*0.051</f>
        <v>68.350199999999987</v>
      </c>
      <c r="F6" s="82">
        <f>F7*0.051</f>
        <v>29.9268</v>
      </c>
      <c r="G6" s="103">
        <f>G7*0.051</f>
        <v>2.0196000000000001</v>
      </c>
    </row>
    <row r="7" spans="1:8" ht="21.75" customHeight="1" x14ac:dyDescent="0.2">
      <c r="A7" s="66" t="s">
        <v>64</v>
      </c>
      <c r="B7" s="67" t="s">
        <v>65</v>
      </c>
      <c r="C7" s="68" t="s">
        <v>66</v>
      </c>
      <c r="D7" s="67"/>
      <c r="E7" s="68">
        <f>1927-F7</f>
        <v>1340.1999999999998</v>
      </c>
      <c r="F7" s="68">
        <f>163*3.6</f>
        <v>586.80000000000007</v>
      </c>
      <c r="G7" s="68">
        <v>39.6</v>
      </c>
    </row>
    <row r="8" spans="1:8" ht="12" customHeight="1" x14ac:dyDescent="0.2">
      <c r="A8" s="66" t="s">
        <v>64</v>
      </c>
      <c r="B8" s="67" t="s">
        <v>67</v>
      </c>
      <c r="C8" s="68" t="s">
        <v>66</v>
      </c>
      <c r="D8" s="106">
        <v>82459</v>
      </c>
      <c r="E8" s="69">
        <f>3690-F8</f>
        <v>2491.9499999999998</v>
      </c>
      <c r="F8" s="68">
        <f>163*7.35</f>
        <v>1198.05</v>
      </c>
      <c r="G8" s="69">
        <v>39.6</v>
      </c>
      <c r="H8" s="100"/>
    </row>
    <row r="9" spans="1:8" ht="12" customHeight="1" x14ac:dyDescent="0.2">
      <c r="A9" s="66" t="s">
        <v>64</v>
      </c>
      <c r="B9" s="67" t="s">
        <v>68</v>
      </c>
      <c r="C9" s="68" t="s">
        <v>66</v>
      </c>
      <c r="D9" s="67"/>
      <c r="E9" s="82">
        <f>E7+E8</f>
        <v>3832.1499999999996</v>
      </c>
      <c r="F9" s="82">
        <f>F7+F8</f>
        <v>1784.85</v>
      </c>
      <c r="G9" s="69">
        <f>G7+G8</f>
        <v>79.2</v>
      </c>
    </row>
    <row r="10" spans="1:8" ht="12" customHeight="1" x14ac:dyDescent="0.2">
      <c r="A10" s="66" t="s">
        <v>62</v>
      </c>
      <c r="B10" s="67" t="s">
        <v>69</v>
      </c>
      <c r="C10" s="68" t="s">
        <v>48</v>
      </c>
      <c r="D10" s="93"/>
      <c r="E10" s="94">
        <v>159820</v>
      </c>
      <c r="F10" s="95">
        <v>434</v>
      </c>
      <c r="G10" s="99">
        <v>22798</v>
      </c>
    </row>
    <row r="11" spans="1:8" ht="15" customHeight="1" x14ac:dyDescent="0.2">
      <c r="E11" s="139"/>
      <c r="F11" s="140"/>
    </row>
    <row r="13" spans="1:8" ht="33" customHeight="1" x14ac:dyDescent="0.2">
      <c r="G13" s="98"/>
    </row>
    <row r="14" spans="1:8" ht="33" customHeight="1" x14ac:dyDescent="0.2">
      <c r="G14" s="98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Общ. счетчики</vt:lpstr>
      <vt:lpstr>корп. 3</vt:lpstr>
      <vt:lpstr>Норматив ээ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2019-12-16T07:31:14Z</cp:lastPrinted>
  <dcterms:created xsi:type="dcterms:W3CDTF">2010-02-17T17:09:47Z</dcterms:created>
  <dcterms:modified xsi:type="dcterms:W3CDTF">2020-02-28T06:02:25Z</dcterms:modified>
</cp:coreProperties>
</file>